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2525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<sst xmlns="http://schemas.openxmlformats.org/spreadsheetml/2006/main" count="46" uniqueCount="41">
  <si>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Target Body</t>
  </si>
  <si>
    <t>Sidereal Period (days)</t>
  </si>
  <si>
    <t>Synodic Period (days)</t>
  </si>
  <si>
    <t>Other</t>
  </si>
  <si>
    <t>Mercury</t>
  </si>
  <si>
    <t>Venus</t>
  </si>
  <si>
    <t>Earth</t>
  </si>
  <si>
    <t>-</t>
  </si>
  <si>
    <t>Mars</t>
  </si>
  <si>
    <t>Vesta</t>
  </si>
  <si>
    <t>Ceres</t>
  </si>
  <si>
    <t>Jupiter</t>
  </si>
  <si>
    <t>Saturn</t>
  </si>
  <si>
    <t>Uranus</t>
  </si>
  <si>
    <t>Neptune</t>
  </si>
  <si>
    <t>Pluto</t>
  </si>
  <si>
    <t>Constants and Conversion Factors</t>
  </si>
  <si>
    <t>1 day</t>
  </si>
  <si>
    <t>sec</t>
  </si>
  <si>
    <t>1 AU</t>
  </si>
  <si>
    <t>m</t>
  </si>
  <si>
    <t>E. semi-major axis</t>
  </si>
  <si>
    <t>AU</t>
  </si>
  <si>
    <t>Earth sidereal period</t>
  </si>
  <si>
    <t>days</t>
  </si>
  <si>
    <t>Angular Motion (rad/s)</t>
  </si>
  <si>
    <t>Hohmann Transfer Time (years)</t>
  </si>
  <si>
    <t>Stay Time (years)</t>
  </si>
  <si>
    <t>Total Trip Time (years)</t>
  </si>
  <si>
    <t>See text for explanation.</t>
  </si>
  <si>
    <t>1 Year</t>
  </si>
  <si>
    <t>Angular Motion (rad/yr)</t>
  </si>
  <si>
    <t>W*</t>
  </si>
  <si>
    <t>Mean Orbit Radius (AU)</t>
  </si>
  <si>
    <t>User Inputs in Orange</t>
  </si>
  <si>
    <t>Implemented by Anthony Shao, Microcosm. Contact: bookproject@smad.com</t>
  </si>
  <si>
    <r>
      <t>μ</t>
    </r>
    <r>
      <rPr>
        <b/>
        <vertAlign val="subscript"/>
        <sz val="9"/>
        <rFont val="Arial"/>
        <family val="2"/>
      </rPr>
      <t>Sun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</si>
  <si>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  <r>
      <rPr>
        <vertAlign val="superscript"/>
        <sz val="10"/>
        <rFont val="Arial"/>
        <family val="2"/>
      </rPr>
      <t>2</t>
    </r>
  </si>
  <si>
    <t>*Note: To increase the stay times at each target, increase W</t>
  </si>
  <si>
    <t>Table 10-33. Hohmann Transfer Times, Stay Times, and Round Trip Times for Minimum Energy Missions Between the Earth and Neighboring Planets</t>
  </si>
  <si>
    <t>Version 1. August 4, 2011. copyright, 2010, Microcosm, Inc.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</si>
</sst>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E+00"/>
    <numFmt numFmtId="168" formatCode="#,##0.000"/>
    <numFmt numFmtId="169" formatCode="0.0000000E+00"/>
    <numFmt numFmtId="170" formatCode="m/d/yyyy;@"/>
    <numFmt numFmtId="171" formatCode="mm/dd/yy;@"/>
    <numFmt numFmtId="172" formatCode="0.000000"/>
    <numFmt numFmtId="173" formatCode="0.0000E+00"/>
    <numFmt numFmtId="174" formatCode="[$-409]dddd\,\ mmmm\ dd\,\ yyyy"/>
    <numFmt numFmtId="175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vertAlign val="subscript"/>
      <sz val="9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167" fontId="0" fillId="0" borderId="0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7" fontId="0" fillId="0" borderId="2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Border="1" applyAlignment="1">
      <alignment horizontal="right" vertical="center" wrapText="1"/>
    </xf>
    <xf numFmtId="168" fontId="0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169" fontId="0" fillId="0" borderId="0" xfId="0" applyNumberFormat="1" applyFont="1" applyFill="1" applyBorder="1" applyAlignment="1">
      <alignment vertical="center" wrapText="1"/>
    </xf>
    <xf numFmtId="169" fontId="0" fillId="0" borderId="0" xfId="0" applyNumberFormat="1" applyFont="1" applyFill="1" applyBorder="1" applyAlignment="1">
      <alignment horizontal="left" vertical="center" wrapText="1"/>
    </xf>
    <xf numFmtId="14" fontId="3" fillId="2" borderId="6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/>
    </xf>
    <xf numFmtId="0" fontId="9" fillId="0" borderId="8" xfId="0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4" borderId="4" xfId="0" applyFont="1" applyFill="1" applyBorder="1" applyAlignment="1">
      <alignment horizontal="left" vertical="center"/>
    </xf>
    <xf numFmtId="166" fontId="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7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/>
    </xf>
    <xf numFmtId="1" fontId="0" fillId="5" borderId="13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8" fillId="2" borderId="4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/>
    </xf>
    <xf numFmtId="166" fontId="0" fillId="5" borderId="14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7" fontId="0" fillId="0" borderId="14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6" fontId="0" fillId="0" borderId="14" xfId="0" applyNumberFormat="1" applyFont="1" applyBorder="1" applyAlignment="1">
      <alignment horizontal="center" vertical="center"/>
    </xf>
    <xf numFmtId="166" fontId="0" fillId="0" borderId="14" xfId="0" applyNumberFormat="1" applyFont="1" applyBorder="1" applyAlignment="1">
      <alignment horizontal="center"/>
    </xf>
    <xf numFmtId="1" fontId="0" fillId="5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7" fontId="0" fillId="0" borderId="0" xfId="0" applyNumberFormat="1" applyFont="1" applyAlignment="1">
      <alignment/>
    </xf>
    <xf numFmtId="1" fontId="0" fillId="0" borderId="13" xfId="0" applyNumberFormat="1" applyFont="1" applyFill="1" applyBorder="1" applyAlignment="1">
      <alignment horizontal="center" vertical="center"/>
    </xf>
    <xf numFmtId="175" fontId="0" fillId="0" borderId="12" xfId="0" applyNumberFormat="1" applyFont="1" applyBorder="1" applyAlignment="1">
      <alignment horizontal="center" vertical="center"/>
    </xf>
    <xf numFmtId="175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3" customWidth="1"/>
    <col min="2" max="2" width="12.8515625" style="2" customWidth="1"/>
    <col min="3" max="3" width="13.421875" style="2" customWidth="1"/>
    <col min="4" max="4" width="12.28125" style="2" customWidth="1"/>
    <col min="5" max="5" width="14.00390625" style="2" customWidth="1"/>
    <col min="6" max="6" width="13.421875" style="2" customWidth="1"/>
    <col min="7" max="7" width="14.57421875" style="2" customWidth="1"/>
    <col min="8" max="8" width="10.57421875" style="2" customWidth="1"/>
    <col min="9" max="9" width="11.8515625" style="2" customWidth="1"/>
    <col min="10" max="10" width="8.8515625" style="2" customWidth="1"/>
    <col min="11" max="11" width="11.7109375" style="3" customWidth="1"/>
    <col min="12" max="12" width="18.00390625" style="2" customWidth="1"/>
    <col min="13" max="13" width="15.7109375" style="2" customWidth="1"/>
    <col min="14" max="14" width="7.8515625" style="2" customWidth="1"/>
    <col min="15" max="15" width="16.00390625" style="2" customWidth="1"/>
    <col min="16" max="16" width="14.8515625" style="2" customWidth="1"/>
    <col min="17" max="17" width="8.8515625" style="2" customWidth="1"/>
    <col min="18" max="18" width="8.7109375" style="2" customWidth="1"/>
    <col min="19" max="19" width="10.421875" style="2" bestFit="1" customWidth="1"/>
    <col min="20" max="20" width="8.8515625" style="2" customWidth="1"/>
    <col min="21" max="21" width="10.140625" style="2" bestFit="1" customWidth="1"/>
    <col min="22" max="16384" width="8.8515625" style="2" customWidth="1"/>
  </cols>
  <sheetData>
    <row r="1" spans="1:14" ht="15" customHeight="1">
      <c r="A1" s="1" t="s">
        <v>39</v>
      </c>
      <c r="L1" s="58" t="s">
        <v>16</v>
      </c>
      <c r="M1" s="59"/>
      <c r="N1" s="60"/>
    </row>
    <row r="2" spans="1:14" ht="15" customHeight="1">
      <c r="A2" s="4" t="s">
        <v>35</v>
      </c>
      <c r="L2" s="5" t="s">
        <v>17</v>
      </c>
      <c r="M2" s="6">
        <v>86400</v>
      </c>
      <c r="N2" s="7" t="s">
        <v>18</v>
      </c>
    </row>
    <row r="3" spans="1:14" ht="15" customHeight="1">
      <c r="A3" s="4" t="s">
        <v>40</v>
      </c>
      <c r="L3" s="8" t="s">
        <v>19</v>
      </c>
      <c r="M3" s="9">
        <v>149597870700</v>
      </c>
      <c r="N3" s="10" t="s">
        <v>20</v>
      </c>
    </row>
    <row r="4" spans="1:14" ht="15" customHeight="1">
      <c r="A4" s="11" t="s">
        <v>29</v>
      </c>
      <c r="L4" s="5" t="s">
        <v>36</v>
      </c>
      <c r="M4" s="12">
        <v>1.32712440041E+20</v>
      </c>
      <c r="N4" s="7" t="s">
        <v>37</v>
      </c>
    </row>
    <row r="5" spans="1:14" ht="15" customHeight="1" thickBot="1">
      <c r="A5" s="4"/>
      <c r="C5" s="13"/>
      <c r="D5" s="13"/>
      <c r="L5" s="8" t="s">
        <v>21</v>
      </c>
      <c r="M5" s="14">
        <v>1.00000011</v>
      </c>
      <c r="N5" s="10" t="s">
        <v>22</v>
      </c>
    </row>
    <row r="6" spans="1:14" ht="15" customHeight="1" thickBot="1">
      <c r="A6" s="61" t="s">
        <v>34</v>
      </c>
      <c r="B6" s="62"/>
      <c r="C6" s="13"/>
      <c r="D6" s="13"/>
      <c r="L6" s="5" t="s">
        <v>23</v>
      </c>
      <c r="M6" s="15">
        <f>(2*PI()*SQRT((M5*M3)^3/M4))/M2</f>
        <v>365.25695859501076</v>
      </c>
      <c r="N6" s="7" t="s">
        <v>24</v>
      </c>
    </row>
    <row r="7" spans="1:16" ht="15" customHeight="1" thickBot="1">
      <c r="A7" s="16"/>
      <c r="H7" s="17"/>
      <c r="I7" s="17"/>
      <c r="J7" s="17"/>
      <c r="K7" s="18"/>
      <c r="L7" s="19" t="s">
        <v>30</v>
      </c>
      <c r="M7" s="20">
        <f>M6*M2</f>
        <v>31558201.222608928</v>
      </c>
      <c r="N7" s="21" t="s">
        <v>18</v>
      </c>
      <c r="P7" s="22"/>
    </row>
    <row r="8" spans="1:14" ht="45" customHeight="1">
      <c r="A8" s="23" t="s">
        <v>0</v>
      </c>
      <c r="B8" s="24" t="s">
        <v>33</v>
      </c>
      <c r="C8" s="24" t="s">
        <v>1</v>
      </c>
      <c r="D8" s="24" t="s">
        <v>2</v>
      </c>
      <c r="E8" s="24" t="s">
        <v>25</v>
      </c>
      <c r="F8" s="24" t="s">
        <v>31</v>
      </c>
      <c r="G8" s="24" t="s">
        <v>26</v>
      </c>
      <c r="H8" s="25" t="s">
        <v>27</v>
      </c>
      <c r="I8" s="25" t="s">
        <v>28</v>
      </c>
      <c r="J8" s="26" t="s">
        <v>32</v>
      </c>
      <c r="K8" s="27"/>
      <c r="L8" s="28"/>
      <c r="M8" s="28"/>
      <c r="N8" s="28"/>
    </row>
    <row r="9" spans="1:15" ht="15" customHeight="1">
      <c r="A9" s="29" t="s">
        <v>4</v>
      </c>
      <c r="B9" s="30">
        <v>0.38709893</v>
      </c>
      <c r="C9" s="54">
        <f>(2*PI()*SQRT((B9*$M$3)^3/$M$4))/($M$2)</f>
        <v>87.96935003259036</v>
      </c>
      <c r="D9" s="31">
        <f>1/ABS(1/$C$11-1/C9)</f>
        <v>115.87758071508175</v>
      </c>
      <c r="E9" s="32">
        <f aca="true" t="shared" si="0" ref="E9:E19">2*PI()/(C9*$M$2)</f>
        <v>8.266748832347717E-07</v>
      </c>
      <c r="F9" s="33">
        <f aca="true" t="shared" si="1" ref="F9:F19">E9*$M$7</f>
        <v>26.088372310799667</v>
      </c>
      <c r="G9" s="34">
        <f>((PI()*SQRT(((B9*$M$3+$B$11*$M$3)/2)^3/$M$4))/($M$2))/$M$6</f>
        <v>0.2887926566622032</v>
      </c>
      <c r="H9" s="35">
        <f>((J9+1)*2*PI()-2*$F$11*G9)/($F$11-F9)</f>
        <v>0.18323864115291058</v>
      </c>
      <c r="I9" s="35">
        <f>2*G9+H9</f>
        <v>0.760823954477317</v>
      </c>
      <c r="J9" s="36">
        <v>-1</v>
      </c>
      <c r="K9" s="37">
        <f>IF(J9&gt;-1,"*Note: You must choose a value for W that is less than or equal to -1","")</f>
      </c>
      <c r="L9" s="38"/>
      <c r="M9" s="38"/>
      <c r="N9" s="38"/>
      <c r="O9" s="38"/>
    </row>
    <row r="10" spans="1:15" ht="15" customHeight="1">
      <c r="A10" s="29" t="s">
        <v>5</v>
      </c>
      <c r="B10" s="30">
        <v>0.72332199</v>
      </c>
      <c r="C10" s="54">
        <f>(2*PI()*SQRT((B10*$M$3)^3/$M$4))/($M$2)</f>
        <v>224.69630437900872</v>
      </c>
      <c r="D10" s="31">
        <f>1/ABS(1/$C$11-1/C10)</f>
        <v>583.8894902900366</v>
      </c>
      <c r="E10" s="32">
        <f t="shared" si="0"/>
        <v>3.236459645716547E-07</v>
      </c>
      <c r="F10" s="33">
        <f t="shared" si="1"/>
        <v>10.213684474837638</v>
      </c>
      <c r="G10" s="34">
        <f>((PI()*SQRT(((B10*$M$3+$B$11*$M$3)/2)^3/$M$4))/($M$2))/$M$6</f>
        <v>0.39992138279000994</v>
      </c>
      <c r="H10" s="35">
        <f>((J10+1)*2*PI()-2*$F$11*G10)/($F$11-F10)</f>
        <v>1.2786061256796286</v>
      </c>
      <c r="I10" s="35">
        <f aca="true" t="shared" si="2" ref="I10:I20">2*G10+H10</f>
        <v>2.0784488912596486</v>
      </c>
      <c r="J10" s="36">
        <v>-1</v>
      </c>
      <c r="K10" s="37">
        <f>IF(J10&gt;-1,"*Note: You must choose a value for W that is less than or equal to -1","")</f>
      </c>
      <c r="L10" s="38"/>
      <c r="M10" s="38"/>
      <c r="N10" s="38"/>
      <c r="O10" s="38"/>
    </row>
    <row r="11" spans="1:11" ht="15" customHeight="1">
      <c r="A11" s="39" t="s">
        <v>6</v>
      </c>
      <c r="B11" s="30">
        <f>$M$5</f>
        <v>1.00000011</v>
      </c>
      <c r="C11" s="54">
        <f>$M$6</f>
        <v>365.25695859501076</v>
      </c>
      <c r="D11" s="31" t="s">
        <v>7</v>
      </c>
      <c r="E11" s="32">
        <f t="shared" si="0"/>
        <v>1.990983346249211E-07</v>
      </c>
      <c r="F11" s="33">
        <f t="shared" si="1"/>
        <v>6.283185307179586</v>
      </c>
      <c r="G11" s="34" t="s">
        <v>7</v>
      </c>
      <c r="H11" s="34" t="s">
        <v>7</v>
      </c>
      <c r="I11" s="34" t="s">
        <v>7</v>
      </c>
      <c r="J11" s="53" t="s">
        <v>7</v>
      </c>
      <c r="K11" s="37"/>
    </row>
    <row r="12" spans="1:21" ht="15" customHeight="1">
      <c r="A12" s="40" t="s">
        <v>8</v>
      </c>
      <c r="B12" s="30">
        <v>1.52366231</v>
      </c>
      <c r="C12" s="54">
        <f aca="true" t="shared" si="3" ref="C12:C19">(2*PI()*SQRT((B12*$M$3)^3/$M$4))/($M$2)</f>
        <v>686.9601014641424</v>
      </c>
      <c r="D12" s="31">
        <f>1/ABS(1/$C$11-1/C12)</f>
        <v>779.9642710950613</v>
      </c>
      <c r="E12" s="32">
        <f t="shared" si="0"/>
        <v>1.0586066353989891E-07</v>
      </c>
      <c r="F12" s="33">
        <f t="shared" si="1"/>
        <v>3.34077212155103</v>
      </c>
      <c r="G12" s="34">
        <f aca="true" t="shared" si="4" ref="G12:G20">((PI()*SQRT(((B12*$M$3+$B$11*$M$3)/2)^3/$M$4))/($M$2))/$M$6</f>
        <v>0.7087153352563389</v>
      </c>
      <c r="H12" s="35">
        <f aca="true" t="shared" si="5" ref="H12:H20">((J12+1)*2*PI()-2*$F$11*G12)/($F$11-F12)</f>
        <v>1.2440098723477804</v>
      </c>
      <c r="I12" s="35">
        <f t="shared" si="2"/>
        <v>2.661440542860458</v>
      </c>
      <c r="J12" s="36">
        <v>1</v>
      </c>
      <c r="K12" s="37">
        <f>IF(J12&lt;1,"*Note: You must choose a value for W that is greater than or equal to 1","")</f>
      </c>
      <c r="L12" s="57"/>
      <c r="M12" s="57"/>
      <c r="N12" s="57"/>
      <c r="O12" s="57"/>
      <c r="P12" s="57"/>
      <c r="Q12" s="41"/>
      <c r="R12" s="41"/>
      <c r="S12" s="41"/>
      <c r="T12" s="41"/>
      <c r="U12" s="41"/>
    </row>
    <row r="13" spans="1:24" ht="15" customHeight="1">
      <c r="A13" s="40" t="s">
        <v>9</v>
      </c>
      <c r="B13" s="30">
        <v>2.3619373</v>
      </c>
      <c r="C13" s="54">
        <f t="shared" si="3"/>
        <v>1325.870090826832</v>
      </c>
      <c r="D13" s="42">
        <f>1/ABS(1/$C$11-1/C13)</f>
        <v>504.13976305148924</v>
      </c>
      <c r="E13" s="32">
        <f t="shared" si="0"/>
        <v>5.484855014798611E-08</v>
      </c>
      <c r="F13" s="30">
        <f t="shared" si="1"/>
        <v>1.7309215823385025</v>
      </c>
      <c r="G13" s="34">
        <f t="shared" si="4"/>
        <v>1.0897060821525422</v>
      </c>
      <c r="H13" s="35">
        <f t="shared" si="5"/>
        <v>1.1326025345046502</v>
      </c>
      <c r="I13" s="35">
        <f t="shared" si="2"/>
        <v>3.3120146988097345</v>
      </c>
      <c r="J13" s="36">
        <v>2</v>
      </c>
      <c r="K13" s="37">
        <f>IF(J13&lt;2,"*Note: You must choose a value for W that is greater than or equal to 2","")</f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spans="1:24" ht="15" customHeight="1">
      <c r="A14" s="40" t="s">
        <v>10</v>
      </c>
      <c r="B14" s="30">
        <v>2.7657232</v>
      </c>
      <c r="C14" s="54">
        <f t="shared" si="3"/>
        <v>1680.0085655681798</v>
      </c>
      <c r="D14" s="42">
        <f aca="true" t="shared" si="6" ref="D14:D19">1/ABS(1/$C$11-1/C14)</f>
        <v>466.73060965919996</v>
      </c>
      <c r="E14" s="32">
        <f t="shared" si="0"/>
        <v>4.328671511376238E-08</v>
      </c>
      <c r="F14" s="30">
        <f t="shared" si="1"/>
        <v>1.3660508658258603</v>
      </c>
      <c r="G14" s="34">
        <f t="shared" si="4"/>
        <v>1.2918067490255414</v>
      </c>
      <c r="H14" s="35">
        <f t="shared" si="5"/>
        <v>0.5320646775793809</v>
      </c>
      <c r="I14" s="35">
        <f t="shared" si="2"/>
        <v>3.115678175630464</v>
      </c>
      <c r="J14" s="36">
        <v>2</v>
      </c>
      <c r="K14" s="37">
        <f>IF(J14&lt;2,"*Note: You must choose a value for W that is greater than or equal to 2","")</f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4" ht="15" customHeight="1">
      <c r="A15" s="40" t="s">
        <v>11</v>
      </c>
      <c r="B15" s="30">
        <v>5.20336301</v>
      </c>
      <c r="C15" s="54">
        <f t="shared" si="3"/>
        <v>4335.354494756172</v>
      </c>
      <c r="D15" s="42">
        <f t="shared" si="6"/>
        <v>398.86133344648584</v>
      </c>
      <c r="E15" s="32">
        <f t="shared" si="0"/>
        <v>1.6774188190237117E-08</v>
      </c>
      <c r="F15" s="30">
        <f t="shared" si="1"/>
        <v>0.5293632062534133</v>
      </c>
      <c r="G15" s="34">
        <f t="shared" si="4"/>
        <v>2.7312769829152104</v>
      </c>
      <c r="H15" s="35">
        <f t="shared" si="5"/>
        <v>0.5868921503069547</v>
      </c>
      <c r="I15" s="35">
        <f t="shared" si="2"/>
        <v>6.049446116137376</v>
      </c>
      <c r="J15" s="36">
        <v>5</v>
      </c>
      <c r="K15" s="37">
        <f>IF(J15&lt;5,"*Note: You must choose a value for W that is greater than or equal to 5","")</f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1:24" ht="15" customHeight="1">
      <c r="A16" s="40" t="s">
        <v>12</v>
      </c>
      <c r="B16" s="30">
        <v>9.53707032</v>
      </c>
      <c r="C16" s="54">
        <f t="shared" si="3"/>
        <v>10757.736541389115</v>
      </c>
      <c r="D16" s="42">
        <f t="shared" si="6"/>
        <v>378.09438057301077</v>
      </c>
      <c r="E16" s="32">
        <f t="shared" si="0"/>
        <v>6.759977053410904E-09</v>
      </c>
      <c r="F16" s="30">
        <f t="shared" si="1"/>
        <v>0.2133327161117603</v>
      </c>
      <c r="G16" s="34">
        <f t="shared" si="4"/>
        <v>6.046509833721427</v>
      </c>
      <c r="H16" s="35">
        <f t="shared" si="5"/>
        <v>0.9388573139008272</v>
      </c>
      <c r="I16" s="35">
        <f t="shared" si="2"/>
        <v>13.031876981343682</v>
      </c>
      <c r="J16" s="36">
        <v>12</v>
      </c>
      <c r="K16" s="37">
        <f>IF(J16&lt;12,"*Note: You must choose a value for W that is greater than or equal to 12","")</f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1:24" ht="15" customHeight="1">
      <c r="A17" s="40" t="s">
        <v>13</v>
      </c>
      <c r="B17" s="30">
        <v>19.19126393</v>
      </c>
      <c r="C17" s="54">
        <f t="shared" si="3"/>
        <v>30708.1599540857</v>
      </c>
      <c r="D17" s="42">
        <f t="shared" si="6"/>
        <v>369.65379056003087</v>
      </c>
      <c r="E17" s="32">
        <f t="shared" si="0"/>
        <v>2.3681670368775964E-09</v>
      </c>
      <c r="F17" s="30">
        <f t="shared" si="1"/>
        <v>0.07473509187853272</v>
      </c>
      <c r="G17" s="34">
        <f t="shared" si="4"/>
        <v>16.03873830402653</v>
      </c>
      <c r="H17" s="35">
        <f t="shared" si="5"/>
        <v>0.9336283969105528</v>
      </c>
      <c r="I17" s="35">
        <f t="shared" si="2"/>
        <v>33.01110500496361</v>
      </c>
      <c r="J17" s="36">
        <v>32</v>
      </c>
      <c r="K17" s="37">
        <f>IF(J17&lt;32,"*Note: You must choose a value for W that is greater than or equal to 32","")</f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ht="15" customHeight="1">
      <c r="A18" s="40" t="s">
        <v>14</v>
      </c>
      <c r="B18" s="30">
        <v>30.06896348</v>
      </c>
      <c r="C18" s="54">
        <f t="shared" si="3"/>
        <v>60224.903568795424</v>
      </c>
      <c r="D18" s="42">
        <f t="shared" si="6"/>
        <v>367.48571625325167</v>
      </c>
      <c r="E18" s="32">
        <f t="shared" si="0"/>
        <v>1.207507988507767E-09</v>
      </c>
      <c r="F18" s="30">
        <f t="shared" si="1"/>
        <v>0.03810678007923586</v>
      </c>
      <c r="G18" s="34">
        <f t="shared" si="4"/>
        <v>30.61364828747314</v>
      </c>
      <c r="H18" s="35">
        <f t="shared" si="5"/>
        <v>0.7774183760919158</v>
      </c>
      <c r="I18" s="35">
        <f t="shared" si="2"/>
        <v>62.004714951038196</v>
      </c>
      <c r="J18" s="36">
        <v>61</v>
      </c>
      <c r="K18" s="37">
        <f>IF(J18&lt;-1,"*Note: You must choose a value for W that is greater than or equal to -1","")</f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ht="15" customHeight="1">
      <c r="A19" s="40" t="s">
        <v>15</v>
      </c>
      <c r="B19" s="30">
        <v>39.48168677</v>
      </c>
      <c r="C19" s="54">
        <f t="shared" si="3"/>
        <v>90613.3058132987</v>
      </c>
      <c r="D19" s="42">
        <f t="shared" si="6"/>
        <v>366.73524701780946</v>
      </c>
      <c r="E19" s="32">
        <f t="shared" si="0"/>
        <v>8.025537917827236E-10</v>
      </c>
      <c r="F19" s="30">
        <f t="shared" si="1"/>
        <v>0.02532715405304698</v>
      </c>
      <c r="G19" s="34">
        <f t="shared" si="4"/>
        <v>45.531592590991636</v>
      </c>
      <c r="H19" s="35">
        <f t="shared" si="5"/>
        <v>0.9406063474241474</v>
      </c>
      <c r="I19" s="35">
        <f t="shared" si="2"/>
        <v>92.00379152940742</v>
      </c>
      <c r="J19" s="36">
        <v>91</v>
      </c>
      <c r="K19" s="37">
        <f>IF(J19&lt;91,"*Note: You must choose a value for W that is greater than or equal to 91","")</f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ht="15" customHeight="1" thickBot="1">
      <c r="A20" s="43" t="s">
        <v>3</v>
      </c>
      <c r="B20" s="44">
        <v>50</v>
      </c>
      <c r="C20" s="55">
        <f>(2*PI()*SQRT((B20*$M$3)^3/$M$4))/($M$2)</f>
        <v>129137.81484131303</v>
      </c>
      <c r="D20" s="45">
        <f>1/ABS(1/$C$11-1/C20)</f>
        <v>366.29299179956655</v>
      </c>
      <c r="E20" s="46">
        <f>2*PI()/(C20*$M$2)</f>
        <v>5.631352230622194E-10</v>
      </c>
      <c r="F20" s="47">
        <f>E20*$M$7</f>
        <v>0.017771534684936283</v>
      </c>
      <c r="G20" s="48">
        <f t="shared" si="4"/>
        <v>64.38433356694522</v>
      </c>
      <c r="H20" s="49">
        <f t="shared" si="5"/>
        <v>0.2319890302837243</v>
      </c>
      <c r="I20" s="49">
        <f t="shared" si="2"/>
        <v>129.00065616417416</v>
      </c>
      <c r="J20" s="50">
        <v>128</v>
      </c>
      <c r="K20" s="37">
        <f>IF(H20&lt;0,"*Note: You must choose a larger value for W such that the Stay Time is a positive value","")</f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30" ht="15" customHeight="1">
      <c r="A21" s="56" t="s">
        <v>38</v>
      </c>
      <c r="B21" s="56"/>
      <c r="C21" s="56"/>
      <c r="D21" s="56"/>
      <c r="E21" s="56"/>
      <c r="F21" s="56"/>
      <c r="G21" s="56"/>
      <c r="H21" s="56"/>
      <c r="I21" s="56"/>
      <c r="J21" s="56"/>
      <c r="O21" s="51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5:6" ht="15" customHeight="1">
      <c r="E22" s="52"/>
      <c r="F22" s="52"/>
    </row>
    <row r="23" ht="15" customHeight="1"/>
    <row r="24" spans="5:6" ht="15" customHeight="1">
      <c r="E24" s="52"/>
      <c r="F24" s="52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</sheetData>
  <mergeCells count="3">
    <mergeCell ref="L12:P12"/>
    <mergeCell ref="L1:N1"/>
    <mergeCell ref="A6:B6"/>
  </mergeCells>
  <printOptions/>
  <pageMargins left="0.5" right="0.5" top="0.5" bottom="0.5" header="0" footer="0"/>
  <pageSetup horizontalDpi="600" verticalDpi="600" orientation="landscape" r:id="rId1"/>
  <ignoredErrors>
    <ignoredError sqref="C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AShao</cp:lastModifiedBy>
  <cp:lastPrinted>2011-08-03T23:16:28Z</cp:lastPrinted>
  <dcterms:created xsi:type="dcterms:W3CDTF">2011-07-18T22:46:36Z</dcterms:created>
  <dcterms:modified xsi:type="dcterms:W3CDTF">2011-08-04T20:14:15Z</dcterms:modified>
  <cp:category/>
  <cp:version/>
  <cp:contentType/>
  <cp:contentStatus/>
</cp:coreProperties>
</file>